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940" windowHeight="11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'Sheet1'!$A$1:$Q$65</definedName>
  </definedNames>
  <calcPr fullCalcOnLoad="1"/>
</workbook>
</file>

<file path=xl/sharedStrings.xml><?xml version="1.0" encoding="utf-8"?>
<sst xmlns="http://schemas.openxmlformats.org/spreadsheetml/2006/main" count="118" uniqueCount="72">
  <si>
    <t>food</t>
  </si>
  <si>
    <t>fuel</t>
  </si>
  <si>
    <t>tires</t>
  </si>
  <si>
    <t>per day operating costs</t>
  </si>
  <si>
    <t>Toyota Corolla</t>
  </si>
  <si>
    <t>performance</t>
  </si>
  <si>
    <t>miles per day</t>
  </si>
  <si>
    <t>miles per gallon</t>
  </si>
  <si>
    <t>miles per tire set</t>
  </si>
  <si>
    <t>Costs</t>
  </si>
  <si>
    <t>miles per vehicle</t>
  </si>
  <si>
    <t>miles per oil change</t>
  </si>
  <si>
    <t>meals per day</t>
  </si>
  <si>
    <t>na</t>
  </si>
  <si>
    <t>vehicle</t>
  </si>
  <si>
    <t>Per mile costs</t>
  </si>
  <si>
    <t>oil</t>
  </si>
  <si>
    <t>Total</t>
  </si>
  <si>
    <t>time</t>
  </si>
  <si>
    <t>lodging</t>
  </si>
  <si>
    <t>hours per day</t>
  </si>
  <si>
    <t>time per hour</t>
  </si>
  <si>
    <t>fuel per gallon</t>
  </si>
  <si>
    <t>oil per change</t>
  </si>
  <si>
    <t>tires /shoes per change</t>
  </si>
  <si>
    <t>food and water per meal</t>
  </si>
  <si>
    <t xml:space="preserve">Where initial envyro impact of vehicle is recovered by the reduced per mile impact </t>
  </si>
  <si>
    <t>breakeven distance where cost of vehicle is recovered by savings</t>
  </si>
  <si>
    <t>miles</t>
  </si>
  <si>
    <t>breakeven point (in miles) at: vehicle cost difference / per mile cost difference</t>
  </si>
  <si>
    <t>road facilities</t>
  </si>
  <si>
    <t>land value</t>
  </si>
  <si>
    <t>traffic services</t>
  </si>
  <si>
    <t>air pollution</t>
  </si>
  <si>
    <t>noise</t>
  </si>
  <si>
    <t>resources</t>
  </si>
  <si>
    <t>water pollution</t>
  </si>
  <si>
    <t>waste</t>
  </si>
  <si>
    <t>total:</t>
  </si>
  <si>
    <t>total per mile impact (excludes time)</t>
  </si>
  <si>
    <t>Car</t>
  </si>
  <si>
    <t>Bike</t>
  </si>
  <si>
    <t xml:space="preserve">touring </t>
  </si>
  <si>
    <t>Hiking</t>
  </si>
  <si>
    <t xml:space="preserve">Breakeven of bike compared with walking </t>
  </si>
  <si>
    <t>Breakeven of car compared with walking</t>
  </si>
  <si>
    <t>Breakeven of car compared with bike</t>
  </si>
  <si>
    <t xml:space="preserve">The main environmental impacts of bikes and pedestrians over cars are from greater human activities associated with travel by these modes.  </t>
  </si>
  <si>
    <t xml:space="preserve">The per mile increase is mostly in food and lodging needs, the preparation of food and lodging for humans has the greatest impact on the environment.    </t>
  </si>
  <si>
    <t>Environmental impact (see sidebar)</t>
  </si>
  <si>
    <t>according to Litman www.vtpi.org</t>
  </si>
  <si>
    <t>impact over bike and walking impact</t>
  </si>
  <si>
    <t>Additional costs of car environmental</t>
  </si>
  <si>
    <t xml:space="preserve">Insurance cost is not included, but the per mile cost of maintaining ths same degree of libility and collission insurance for bikes and pedestrian </t>
  </si>
  <si>
    <t>is generally about the same, or a little higher than for cars ($0.05/mile).</t>
  </si>
  <si>
    <t xml:space="preserve">The per mile risk of death on bicycles is 7.8 times greater than for cars.  </t>
  </si>
  <si>
    <t xml:space="preserve">ETT </t>
  </si>
  <si>
    <t>ETT</t>
  </si>
  <si>
    <t>350mph</t>
  </si>
  <si>
    <t>3500mph</t>
  </si>
  <si>
    <t xml:space="preserve">Litman ignores thease costs.  Note: The car cost assums a single ocupant, for higher load factors the costs are considerbly less.  </t>
  </si>
  <si>
    <t xml:space="preserve">Note: lodging cost assums double oucupancy, single oucapancy cost is greater.  </t>
  </si>
  <si>
    <t>© 2004, 2005 Daryl Oster, Crystal River FL 34423-1423, (352)257-1310</t>
  </si>
  <si>
    <t>(also used by bikes)</t>
  </si>
  <si>
    <t xml:space="preserve">(also used by bikes and pedestrians) </t>
  </si>
  <si>
    <t>(???)</t>
  </si>
  <si>
    <t>(what is this number for bikes, and hikers? - for ETT it is reduced by a factor of 50)</t>
  </si>
  <si>
    <t>(what is this number for bikes, and hikers? - for ETT it is reduced by a factor of 128)</t>
  </si>
  <si>
    <t>(ROW is required for ALL transportation modes - bikes and hikers spend the most time per mile - so ROW value is far greater)</t>
  </si>
  <si>
    <t>(Litman ignores many of the impacts of bikes and walking for thease catigories)</t>
  </si>
  <si>
    <t xml:space="preserve">Note: Paving has many positive envyronmental impacts compaired with unpaved transport ROW, to be totally fair, thease should be considered.  </t>
  </si>
  <si>
    <t>Operating Costs and impacts of ground travel by mode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</si>
</sst>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165" fontId="2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workbookViewId="0" topLeftCell="A1">
      <selection activeCell="B3" sqref="B3"/>
    </sheetView>
  </sheetViews>
  <sheetFormatPr defaultColWidth="9.140625" defaultRowHeight="12.75"/>
  <cols>
    <col min="2" max="2" width="6.8515625" style="0" customWidth="1"/>
    <col min="5" max="5" width="14.8515625" style="0" customWidth="1"/>
    <col min="6" max="6" width="12.7109375" style="0" customWidth="1"/>
    <col min="7" max="7" width="6.140625" style="0" customWidth="1"/>
    <col min="8" max="8" width="10.421875" style="0" customWidth="1"/>
    <col min="9" max="9" width="3.140625" style="0" customWidth="1"/>
    <col min="10" max="10" width="6.421875" style="0" customWidth="1"/>
    <col min="12" max="13" width="3.28125" style="0" customWidth="1"/>
    <col min="14" max="14" width="10.00390625" style="0" customWidth="1"/>
    <col min="15" max="15" width="4.28125" style="0" customWidth="1"/>
    <col min="16" max="16" width="12.140625" style="0" customWidth="1"/>
    <col min="17" max="17" width="6.57421875" style="0" customWidth="1"/>
  </cols>
  <sheetData>
    <row r="1" ht="12.75">
      <c r="G1" t="s">
        <v>71</v>
      </c>
    </row>
    <row r="3" spans="6:16" ht="12.75">
      <c r="F3" t="s">
        <v>40</v>
      </c>
      <c r="H3" t="s">
        <v>41</v>
      </c>
      <c r="K3" t="s">
        <v>43</v>
      </c>
      <c r="N3" t="s">
        <v>57</v>
      </c>
      <c r="P3" t="s">
        <v>56</v>
      </c>
    </row>
    <row r="4" spans="6:16" ht="12.75">
      <c r="F4" t="s">
        <v>4</v>
      </c>
      <c r="H4" t="s">
        <v>42</v>
      </c>
      <c r="N4" t="s">
        <v>58</v>
      </c>
      <c r="P4" t="s">
        <v>59</v>
      </c>
    </row>
    <row r="5" ht="12.75">
      <c r="C5" t="s">
        <v>9</v>
      </c>
    </row>
    <row r="6" spans="4:16" ht="12.75">
      <c r="D6" t="s">
        <v>14</v>
      </c>
      <c r="F6" s="2">
        <v>15000</v>
      </c>
      <c r="G6" s="2"/>
      <c r="H6" s="2">
        <v>400</v>
      </c>
      <c r="I6" s="2"/>
      <c r="J6" s="2"/>
      <c r="K6" s="2">
        <v>0</v>
      </c>
      <c r="L6" s="2"/>
      <c r="N6" s="2">
        <v>28200</v>
      </c>
      <c r="O6" s="2"/>
      <c r="P6" s="2">
        <v>36000</v>
      </c>
    </row>
    <row r="7" spans="4:16" ht="12.75">
      <c r="D7" t="s">
        <v>21</v>
      </c>
      <c r="F7" s="2">
        <v>15</v>
      </c>
      <c r="G7" s="2"/>
      <c r="H7" s="2">
        <v>15</v>
      </c>
      <c r="I7" s="2"/>
      <c r="J7" s="2"/>
      <c r="K7" s="2">
        <v>15</v>
      </c>
      <c r="L7" s="2"/>
      <c r="N7" s="2">
        <v>15</v>
      </c>
      <c r="O7" s="2"/>
      <c r="P7" s="2">
        <v>15</v>
      </c>
    </row>
    <row r="8" spans="4:16" ht="12.75">
      <c r="D8" t="s">
        <v>25</v>
      </c>
      <c r="F8" s="2">
        <v>5</v>
      </c>
      <c r="G8" s="2"/>
      <c r="H8" s="2">
        <v>5</v>
      </c>
      <c r="I8" s="2"/>
      <c r="J8" s="2"/>
      <c r="K8" s="2">
        <v>5</v>
      </c>
      <c r="L8" s="2"/>
      <c r="N8" s="2">
        <v>5</v>
      </c>
      <c r="O8" s="2"/>
      <c r="P8" s="2">
        <v>5</v>
      </c>
    </row>
    <row r="9" spans="4:16" ht="12.75">
      <c r="D9" t="s">
        <v>22</v>
      </c>
      <c r="F9" s="2">
        <v>1.75</v>
      </c>
      <c r="G9" s="2"/>
      <c r="H9" s="2" t="s">
        <v>13</v>
      </c>
      <c r="I9" s="2"/>
      <c r="J9" s="2"/>
      <c r="K9" s="2" t="s">
        <v>13</v>
      </c>
      <c r="L9" s="2"/>
      <c r="N9" s="2">
        <v>1.75</v>
      </c>
      <c r="O9" s="2"/>
      <c r="P9" s="2">
        <v>1.75</v>
      </c>
    </row>
    <row r="10" spans="4:14" ht="12.75">
      <c r="D10" t="s">
        <v>23</v>
      </c>
      <c r="F10" s="2">
        <v>15</v>
      </c>
      <c r="G10" s="2"/>
      <c r="H10" s="2">
        <v>5</v>
      </c>
      <c r="I10" s="2"/>
      <c r="J10" s="2"/>
      <c r="K10" s="2" t="s">
        <v>13</v>
      </c>
      <c r="L10" s="2"/>
      <c r="N10" t="s">
        <v>13</v>
      </c>
    </row>
    <row r="11" spans="4:14" ht="12.75">
      <c r="D11" t="s">
        <v>24</v>
      </c>
      <c r="F11" s="2">
        <v>400</v>
      </c>
      <c r="G11" s="2"/>
      <c r="H11" s="2">
        <v>50</v>
      </c>
      <c r="I11" s="2"/>
      <c r="J11" s="2"/>
      <c r="K11" s="2">
        <v>50</v>
      </c>
      <c r="L11" s="2"/>
      <c r="N11" t="s">
        <v>13</v>
      </c>
    </row>
    <row r="14" ht="12.75">
      <c r="C14" t="s">
        <v>5</v>
      </c>
    </row>
    <row r="15" spans="4:16" ht="12.75">
      <c r="D15" t="s">
        <v>6</v>
      </c>
      <c r="F15" s="19">
        <v>500</v>
      </c>
      <c r="G15" s="19"/>
      <c r="H15" s="19">
        <v>70</v>
      </c>
      <c r="I15" s="19"/>
      <c r="J15" s="19"/>
      <c r="K15" s="19">
        <v>25</v>
      </c>
      <c r="N15" s="19">
        <v>2800</v>
      </c>
      <c r="O15" s="19"/>
      <c r="P15" s="19">
        <v>28000</v>
      </c>
    </row>
    <row r="16" spans="4:16" ht="12.75">
      <c r="D16" t="s">
        <v>7</v>
      </c>
      <c r="F16" s="19">
        <v>36</v>
      </c>
      <c r="G16" s="19"/>
      <c r="H16" s="19" t="s">
        <v>13</v>
      </c>
      <c r="I16" s="19"/>
      <c r="J16" s="19"/>
      <c r="K16" s="19" t="s">
        <v>13</v>
      </c>
      <c r="N16" s="19">
        <v>12000</v>
      </c>
      <c r="O16" s="19"/>
      <c r="P16" s="19">
        <v>1200</v>
      </c>
    </row>
    <row r="17" spans="4:16" ht="12.75">
      <c r="D17" t="s">
        <v>8</v>
      </c>
      <c r="F17" s="19">
        <v>60000</v>
      </c>
      <c r="G17" s="19"/>
      <c r="H17" s="19">
        <v>3000</v>
      </c>
      <c r="I17" s="19"/>
      <c r="J17" s="19"/>
      <c r="K17" s="19">
        <v>3000</v>
      </c>
      <c r="N17" t="s">
        <v>13</v>
      </c>
      <c r="P17" t="s">
        <v>13</v>
      </c>
    </row>
    <row r="18" spans="4:16" ht="12.75">
      <c r="D18" t="s">
        <v>10</v>
      </c>
      <c r="F18" s="19">
        <v>200000</v>
      </c>
      <c r="G18" s="19"/>
      <c r="H18" s="19">
        <v>20000</v>
      </c>
      <c r="I18" s="19"/>
      <c r="J18" s="19"/>
      <c r="K18" s="19" t="s">
        <v>13</v>
      </c>
      <c r="N18" s="19">
        <v>20000000</v>
      </c>
      <c r="O18" s="19"/>
      <c r="P18" s="19">
        <v>200000000</v>
      </c>
    </row>
    <row r="19" spans="4:16" ht="12.75">
      <c r="D19" t="s">
        <v>11</v>
      </c>
      <c r="F19" s="19">
        <v>5000</v>
      </c>
      <c r="G19" s="19"/>
      <c r="H19" s="19">
        <v>1000</v>
      </c>
      <c r="I19" s="19"/>
      <c r="J19" s="19"/>
      <c r="K19" s="19" t="s">
        <v>13</v>
      </c>
      <c r="N19" t="s">
        <v>13</v>
      </c>
      <c r="P19" t="s">
        <v>13</v>
      </c>
    </row>
    <row r="20" spans="4:16" ht="12.75">
      <c r="D20" t="s">
        <v>12</v>
      </c>
      <c r="F20" s="19">
        <v>3</v>
      </c>
      <c r="G20" s="19"/>
      <c r="H20" s="19">
        <v>4</v>
      </c>
      <c r="I20" s="19"/>
      <c r="J20" s="19"/>
      <c r="K20" s="19">
        <v>4</v>
      </c>
      <c r="N20">
        <v>3</v>
      </c>
      <c r="P20">
        <v>3</v>
      </c>
    </row>
    <row r="21" spans="4:16" ht="12.75">
      <c r="D21" t="s">
        <v>20</v>
      </c>
      <c r="F21" s="19">
        <v>8</v>
      </c>
      <c r="G21" s="19"/>
      <c r="H21" s="19">
        <v>8</v>
      </c>
      <c r="I21" s="19"/>
      <c r="J21" s="19"/>
      <c r="K21" s="19">
        <v>8</v>
      </c>
      <c r="N21">
        <v>8</v>
      </c>
      <c r="P21">
        <v>8</v>
      </c>
    </row>
    <row r="23" ht="12.75">
      <c r="C23" t="s">
        <v>3</v>
      </c>
    </row>
    <row r="24" spans="4:16" ht="12.75">
      <c r="D24" t="s">
        <v>14</v>
      </c>
      <c r="F24" s="2">
        <f>F6/F18*F15</f>
        <v>37.5</v>
      </c>
      <c r="G24" s="2"/>
      <c r="H24" s="2">
        <f>H6/H18*H15</f>
        <v>1.4000000000000001</v>
      </c>
      <c r="I24" s="2"/>
      <c r="J24" s="2"/>
      <c r="K24" s="2" t="s">
        <v>13</v>
      </c>
      <c r="N24" s="2">
        <f>N6/N18*N15</f>
        <v>3.948</v>
      </c>
      <c r="P24" s="2">
        <f>P6/P18*P15</f>
        <v>5.04</v>
      </c>
    </row>
    <row r="25" spans="4:16" ht="12.75">
      <c r="D25" t="s">
        <v>18</v>
      </c>
      <c r="F25" s="2">
        <f>F21*F7</f>
        <v>120</v>
      </c>
      <c r="G25" s="2"/>
      <c r="H25" s="2">
        <f>H21*H7</f>
        <v>120</v>
      </c>
      <c r="I25" s="2"/>
      <c r="J25" s="2"/>
      <c r="K25" s="2">
        <f>K21*K7</f>
        <v>120</v>
      </c>
      <c r="N25" s="2">
        <f>N21*N7</f>
        <v>120</v>
      </c>
      <c r="P25" s="2">
        <f>P21*P7</f>
        <v>120</v>
      </c>
    </row>
    <row r="26" spans="4:16" ht="12.75">
      <c r="D26" t="s">
        <v>0</v>
      </c>
      <c r="F26" s="2">
        <f>F8*F20</f>
        <v>15</v>
      </c>
      <c r="G26" s="2"/>
      <c r="H26" s="2">
        <f>H8*H20</f>
        <v>20</v>
      </c>
      <c r="I26" s="2"/>
      <c r="J26" s="2"/>
      <c r="K26" s="2">
        <f>K8*K20</f>
        <v>20</v>
      </c>
      <c r="N26" s="2">
        <f>N8*N20</f>
        <v>15</v>
      </c>
      <c r="P26" s="2">
        <f>P8*P20</f>
        <v>15</v>
      </c>
    </row>
    <row r="27" spans="4:16" ht="12.75">
      <c r="D27" t="s">
        <v>1</v>
      </c>
      <c r="F27" s="2">
        <f>F15/F16*F9</f>
        <v>24.305555555555557</v>
      </c>
      <c r="G27" s="2"/>
      <c r="H27" s="2" t="s">
        <v>13</v>
      </c>
      <c r="I27" s="2"/>
      <c r="J27" s="2"/>
      <c r="K27" s="2" t="s">
        <v>13</v>
      </c>
      <c r="N27" s="2">
        <f>N15/N16*N9</f>
        <v>0.4083333333333333</v>
      </c>
      <c r="P27" s="2">
        <f>P15/P16*P9</f>
        <v>40.83333333333333</v>
      </c>
    </row>
    <row r="28" spans="4:14" ht="12.75">
      <c r="D28" t="s">
        <v>16</v>
      </c>
      <c r="F28" s="2">
        <f>F10/F19*F15</f>
        <v>1.5</v>
      </c>
      <c r="G28" s="2"/>
      <c r="H28" s="2">
        <f>H10/H19*H15</f>
        <v>0.35000000000000003</v>
      </c>
      <c r="I28" s="2"/>
      <c r="J28" s="2"/>
      <c r="K28" s="2" t="s">
        <v>13</v>
      </c>
      <c r="N28" t="s">
        <v>13</v>
      </c>
    </row>
    <row r="29" spans="4:14" ht="12.75">
      <c r="D29" t="s">
        <v>2</v>
      </c>
      <c r="F29" s="2">
        <f>F11/F17*F15</f>
        <v>3.3333333333333335</v>
      </c>
      <c r="G29" s="2"/>
      <c r="H29" s="2">
        <f>H11/H17*H15</f>
        <v>1.1666666666666667</v>
      </c>
      <c r="I29" s="2"/>
      <c r="J29" s="2"/>
      <c r="K29" s="2">
        <f>K11/K17*K15</f>
        <v>0.4166666666666667</v>
      </c>
      <c r="N29" t="s">
        <v>13</v>
      </c>
    </row>
    <row r="30" spans="4:16" ht="13.5" thickBot="1">
      <c r="D30" t="s">
        <v>19</v>
      </c>
      <c r="F30" s="18">
        <v>30</v>
      </c>
      <c r="G30" s="2"/>
      <c r="H30" s="18">
        <v>30</v>
      </c>
      <c r="I30" s="2"/>
      <c r="J30" s="2"/>
      <c r="K30" s="18">
        <v>30</v>
      </c>
      <c r="N30" s="18">
        <v>30</v>
      </c>
      <c r="P30" s="18">
        <v>30</v>
      </c>
    </row>
    <row r="31" spans="4:16" ht="12.75">
      <c r="D31" s="1" t="s">
        <v>17</v>
      </c>
      <c r="E31" s="1"/>
      <c r="F31" s="3">
        <f>SUM(F24:F30)</f>
        <v>231.63888888888889</v>
      </c>
      <c r="G31" s="3"/>
      <c r="H31" s="3">
        <f>SUM(H24:H30)</f>
        <v>172.91666666666666</v>
      </c>
      <c r="I31" s="3"/>
      <c r="J31" s="3"/>
      <c r="K31" s="3">
        <f>SUM(K25:K30)</f>
        <v>170.41666666666666</v>
      </c>
      <c r="N31" s="3">
        <f>SUM(N24:N30)</f>
        <v>169.3563333333333</v>
      </c>
      <c r="O31" s="1"/>
      <c r="P31" s="3">
        <f>SUM(P24:P30)</f>
        <v>210.87333333333333</v>
      </c>
    </row>
    <row r="33" ht="12.75">
      <c r="C33" t="s">
        <v>15</v>
      </c>
    </row>
    <row r="34" spans="4:16" ht="12.75">
      <c r="D34" t="s">
        <v>14</v>
      </c>
      <c r="F34" s="4">
        <f>F6/F18</f>
        <v>0.075</v>
      </c>
      <c r="G34" s="4"/>
      <c r="H34" s="4">
        <f>H6/H18</f>
        <v>0.02</v>
      </c>
      <c r="I34" s="4"/>
      <c r="J34" s="4"/>
      <c r="K34" s="4" t="s">
        <v>13</v>
      </c>
      <c r="N34" s="4">
        <f>N6/N18</f>
        <v>0.00141</v>
      </c>
      <c r="P34" s="4">
        <f>P6/P18</f>
        <v>0.00018</v>
      </c>
    </row>
    <row r="35" spans="4:16" ht="12.75">
      <c r="D35" t="s">
        <v>18</v>
      </c>
      <c r="F35" s="4">
        <f>F25/F15</f>
        <v>0.24</v>
      </c>
      <c r="G35" s="4"/>
      <c r="H35" s="4">
        <f>H25/H15</f>
        <v>1.7142857142857142</v>
      </c>
      <c r="I35" s="4"/>
      <c r="J35" s="4"/>
      <c r="K35" s="4">
        <f>K25/K15</f>
        <v>4.8</v>
      </c>
      <c r="N35" s="4">
        <f>N25/N15</f>
        <v>0.04285714285714286</v>
      </c>
      <c r="P35" s="4">
        <f>P25/P15</f>
        <v>0.004285714285714286</v>
      </c>
    </row>
    <row r="36" spans="4:16" ht="12.75">
      <c r="D36" t="s">
        <v>0</v>
      </c>
      <c r="F36" s="4">
        <f>F26/F15</f>
        <v>0.03</v>
      </c>
      <c r="G36" s="4"/>
      <c r="H36" s="4">
        <f>H26/H15</f>
        <v>0.2857142857142857</v>
      </c>
      <c r="I36" s="4"/>
      <c r="J36" s="4"/>
      <c r="K36" s="4">
        <f>K26/K15</f>
        <v>0.8</v>
      </c>
      <c r="N36" s="4">
        <f>N26/N15</f>
        <v>0.005357142857142857</v>
      </c>
      <c r="P36" s="4">
        <f>P26/P15</f>
        <v>0.0005357142857142857</v>
      </c>
    </row>
    <row r="37" spans="4:16" ht="12.75">
      <c r="D37" t="s">
        <v>1</v>
      </c>
      <c r="F37" s="4">
        <f>F27/F15</f>
        <v>0.04861111111111111</v>
      </c>
      <c r="G37" s="4"/>
      <c r="H37" s="4" t="s">
        <v>13</v>
      </c>
      <c r="I37" s="4"/>
      <c r="J37" s="4"/>
      <c r="K37" s="4" t="s">
        <v>13</v>
      </c>
      <c r="N37" s="4">
        <f>N27/N15</f>
        <v>0.00014583333333333332</v>
      </c>
      <c r="P37" s="4">
        <f>P27/P15</f>
        <v>0.0014583333333333332</v>
      </c>
    </row>
    <row r="38" spans="4:16" ht="12.75">
      <c r="D38" t="s">
        <v>16</v>
      </c>
      <c r="F38" s="4">
        <f>F28/F15</f>
        <v>0.003</v>
      </c>
      <c r="G38" s="4"/>
      <c r="H38" s="4">
        <f>H28/H15</f>
        <v>0.005</v>
      </c>
      <c r="I38" s="4"/>
      <c r="J38" s="4"/>
      <c r="K38" s="4" t="s">
        <v>13</v>
      </c>
      <c r="N38" t="s">
        <v>13</v>
      </c>
      <c r="P38" t="s">
        <v>13</v>
      </c>
    </row>
    <row r="39" spans="4:16" ht="12.75">
      <c r="D39" t="s">
        <v>2</v>
      </c>
      <c r="F39" s="4">
        <f>F29/F15</f>
        <v>0.006666666666666667</v>
      </c>
      <c r="G39" s="4"/>
      <c r="H39" s="4">
        <f>H29/H15</f>
        <v>0.016666666666666666</v>
      </c>
      <c r="I39" s="4"/>
      <c r="J39" s="4"/>
      <c r="K39" s="4">
        <f>K29/K15</f>
        <v>0.016666666666666666</v>
      </c>
      <c r="N39" t="s">
        <v>13</v>
      </c>
      <c r="P39" t="s">
        <v>13</v>
      </c>
    </row>
    <row r="40" spans="4:16" ht="13.5" thickBot="1">
      <c r="D40" t="s">
        <v>19</v>
      </c>
      <c r="F40" s="17">
        <f>F30/F15</f>
        <v>0.06</v>
      </c>
      <c r="G40" s="4"/>
      <c r="H40" s="17">
        <f>H30/H15</f>
        <v>0.42857142857142855</v>
      </c>
      <c r="I40" s="4"/>
      <c r="J40" s="4"/>
      <c r="K40" s="17">
        <f>K30/K15</f>
        <v>1.2</v>
      </c>
      <c r="N40" s="17">
        <f>N30/N15</f>
        <v>0.010714285714285714</v>
      </c>
      <c r="P40" s="17">
        <f>P30/P15</f>
        <v>0.0010714285714285715</v>
      </c>
    </row>
    <row r="41" spans="4:16" ht="12.75">
      <c r="D41" s="1" t="s">
        <v>17</v>
      </c>
      <c r="E41" s="1"/>
      <c r="F41" s="5">
        <f>SUM(F34:F40)</f>
        <v>0.46327777777777773</v>
      </c>
      <c r="G41" s="5"/>
      <c r="H41" s="5">
        <f>SUM(H34:H40)</f>
        <v>2.470238095238095</v>
      </c>
      <c r="I41" s="5"/>
      <c r="J41" s="5"/>
      <c r="K41" s="5">
        <f>SUM(K35:K40)</f>
        <v>6.816666666666666</v>
      </c>
      <c r="N41" s="5">
        <f>SUM(N34:N40)</f>
        <v>0.06048440476190477</v>
      </c>
      <c r="O41" s="1"/>
      <c r="P41" s="5">
        <f>SUM(P34:P40)</f>
        <v>0.007531190476190476</v>
      </c>
    </row>
    <row r="42" spans="6:11" ht="12.75">
      <c r="F42" s="4"/>
      <c r="G42" s="4"/>
      <c r="H42" s="4"/>
      <c r="I42" s="4"/>
      <c r="J42" s="4"/>
      <c r="K42" s="4"/>
    </row>
    <row r="43" spans="2:16" ht="12.75">
      <c r="B43" t="s">
        <v>49</v>
      </c>
      <c r="F43" s="4">
        <f>D79</f>
        <v>0.07999999999999999</v>
      </c>
      <c r="G43" s="4"/>
      <c r="H43" s="4">
        <v>0</v>
      </c>
      <c r="I43" s="4"/>
      <c r="J43" s="4"/>
      <c r="K43" s="4">
        <v>0</v>
      </c>
      <c r="N43" s="2">
        <f>F43/100</f>
        <v>0.0007999999999999999</v>
      </c>
      <c r="P43" s="2">
        <f>F43/20</f>
        <v>0.003999999999999999</v>
      </c>
    </row>
    <row r="44" spans="3:16" ht="12.75">
      <c r="C44" t="s">
        <v>39</v>
      </c>
      <c r="F44" s="5">
        <f>F41-F35+F43</f>
        <v>0.30327777777777776</v>
      </c>
      <c r="G44" s="5"/>
      <c r="H44" s="5">
        <f>H41-H35</f>
        <v>0.7559523809523807</v>
      </c>
      <c r="I44" s="5"/>
      <c r="J44" s="5"/>
      <c r="K44" s="5">
        <f>K41-K35</f>
        <v>2.0166666666666666</v>
      </c>
      <c r="N44" s="5">
        <f>N41-N35+N43</f>
        <v>0.018427261904761908</v>
      </c>
      <c r="P44" s="5">
        <f>P41-P35+P43</f>
        <v>0.007245476190476189</v>
      </c>
    </row>
    <row r="46" ht="12.75">
      <c r="D46" t="s">
        <v>29</v>
      </c>
    </row>
    <row r="47" ht="12.75">
      <c r="B47" t="s">
        <v>44</v>
      </c>
    </row>
    <row r="48" spans="3:12" ht="12.75">
      <c r="C48" t="s">
        <v>27</v>
      </c>
      <c r="K48" s="20">
        <f>H6/(K41-H41)</f>
        <v>92.02958093672966</v>
      </c>
      <c r="L48" t="s">
        <v>28</v>
      </c>
    </row>
    <row r="49" spans="3:12" ht="12.75">
      <c r="C49" t="s">
        <v>26</v>
      </c>
      <c r="K49" s="20">
        <f>H6/(K44-H44)</f>
        <v>317.2804532577903</v>
      </c>
      <c r="L49" t="s">
        <v>28</v>
      </c>
    </row>
    <row r="50" ht="12.75">
      <c r="K50" s="20"/>
    </row>
    <row r="51" spans="2:11" ht="12.75">
      <c r="B51" t="s">
        <v>45</v>
      </c>
      <c r="K51" s="20"/>
    </row>
    <row r="52" spans="3:12" ht="12.75">
      <c r="C52" t="s">
        <v>27</v>
      </c>
      <c r="K52" s="20">
        <f>F6/(K41-F41)</f>
        <v>2360.944727660654</v>
      </c>
      <c r="L52" t="s">
        <v>28</v>
      </c>
    </row>
    <row r="53" spans="3:12" ht="12.75">
      <c r="C53" t="s">
        <v>26</v>
      </c>
      <c r="K53" s="20">
        <f>F6/(K44-F44)</f>
        <v>8754.579942284621</v>
      </c>
      <c r="L53" t="s">
        <v>28</v>
      </c>
    </row>
    <row r="54" ht="12.75">
      <c r="K54" s="20"/>
    </row>
    <row r="55" spans="2:11" ht="12.75">
      <c r="B55" t="s">
        <v>46</v>
      </c>
      <c r="K55" s="20"/>
    </row>
    <row r="56" spans="3:12" ht="12.75">
      <c r="C56" t="s">
        <v>27</v>
      </c>
      <c r="K56" s="20">
        <f>(F6-H6)/(H41-F41)</f>
        <v>7274.6829486272</v>
      </c>
      <c r="L56" t="s">
        <v>28</v>
      </c>
    </row>
    <row r="57" spans="3:12" ht="12.75">
      <c r="C57" t="s">
        <v>26</v>
      </c>
      <c r="K57" s="20">
        <f>(F6-H6)/(H44-F44)</f>
        <v>32252.748216070286</v>
      </c>
      <c r="L57" t="s">
        <v>28</v>
      </c>
    </row>
    <row r="59" ht="12.75">
      <c r="A59" t="s">
        <v>47</v>
      </c>
    </row>
    <row r="60" ht="12.75">
      <c r="A60" t="s">
        <v>48</v>
      </c>
    </row>
    <row r="61" ht="12.75">
      <c r="A61" t="s">
        <v>60</v>
      </c>
    </row>
    <row r="62" ht="12.75">
      <c r="A62" t="s">
        <v>61</v>
      </c>
    </row>
    <row r="63" ht="12.75">
      <c r="A63" t="s">
        <v>53</v>
      </c>
    </row>
    <row r="64" spans="1:7" ht="12.75">
      <c r="A64" t="s">
        <v>54</v>
      </c>
      <c r="G64" t="s">
        <v>55</v>
      </c>
    </row>
    <row r="65" ht="12.75">
      <c r="A65" t="s">
        <v>70</v>
      </c>
    </row>
    <row r="66" ht="12.75">
      <c r="A66" t="s">
        <v>62</v>
      </c>
    </row>
    <row r="67" ht="13.5" thickBot="1"/>
    <row r="68" spans="1:5" ht="12.75">
      <c r="A68" s="6" t="s">
        <v>52</v>
      </c>
      <c r="B68" s="7"/>
      <c r="C68" s="7"/>
      <c r="D68" s="7"/>
      <c r="E68" s="8"/>
    </row>
    <row r="69" spans="1:6" ht="12.75">
      <c r="A69" s="9" t="s">
        <v>51</v>
      </c>
      <c r="B69" s="10"/>
      <c r="C69" s="10"/>
      <c r="D69" s="10"/>
      <c r="E69" s="11"/>
      <c r="F69" t="s">
        <v>69</v>
      </c>
    </row>
    <row r="70" spans="1:5" ht="12.75">
      <c r="A70" s="9" t="s">
        <v>50</v>
      </c>
      <c r="B70" s="10"/>
      <c r="C70" s="10"/>
      <c r="D70" s="10"/>
      <c r="E70" s="11"/>
    </row>
    <row r="71" spans="1:6" ht="12.75">
      <c r="A71" s="9"/>
      <c r="B71" s="10" t="s">
        <v>30</v>
      </c>
      <c r="C71" s="10"/>
      <c r="D71" s="12">
        <v>0.009</v>
      </c>
      <c r="E71" s="11"/>
      <c r="F71" t="s">
        <v>63</v>
      </c>
    </row>
    <row r="72" spans="1:6" ht="12.75">
      <c r="A72" s="9"/>
      <c r="B72" s="10" t="s">
        <v>31</v>
      </c>
      <c r="C72" s="10"/>
      <c r="D72" s="12">
        <v>0.017</v>
      </c>
      <c r="E72" s="11"/>
      <c r="F72" t="s">
        <v>68</v>
      </c>
    </row>
    <row r="73" spans="1:6" ht="12.75">
      <c r="A73" s="9"/>
      <c r="B73" s="10" t="s">
        <v>32</v>
      </c>
      <c r="C73" s="10"/>
      <c r="D73" s="12">
        <v>0.006</v>
      </c>
      <c r="E73" s="11"/>
      <c r="F73" t="s">
        <v>64</v>
      </c>
    </row>
    <row r="74" spans="1:6" ht="12.75">
      <c r="A74" s="9"/>
      <c r="B74" s="10" t="s">
        <v>33</v>
      </c>
      <c r="C74" s="10"/>
      <c r="D74" s="12">
        <v>0.023</v>
      </c>
      <c r="E74" s="11"/>
      <c r="F74" t="s">
        <v>66</v>
      </c>
    </row>
    <row r="75" spans="1:6" ht="12.75">
      <c r="A75" s="9"/>
      <c r="B75" s="10" t="s">
        <v>34</v>
      </c>
      <c r="C75" s="10"/>
      <c r="D75" s="12">
        <v>0.006</v>
      </c>
      <c r="E75" s="11"/>
      <c r="F75" t="s">
        <v>67</v>
      </c>
    </row>
    <row r="76" spans="1:6" ht="12.75">
      <c r="A76" s="9"/>
      <c r="B76" s="10" t="s">
        <v>35</v>
      </c>
      <c r="C76" s="10"/>
      <c r="D76" s="12">
        <v>0.009</v>
      </c>
      <c r="E76" s="11"/>
      <c r="F76" t="s">
        <v>65</v>
      </c>
    </row>
    <row r="77" spans="1:6" ht="12.75">
      <c r="A77" s="9"/>
      <c r="B77" s="10" t="s">
        <v>36</v>
      </c>
      <c r="C77" s="10"/>
      <c r="D77" s="12">
        <v>0.009</v>
      </c>
      <c r="E77" s="11"/>
      <c r="F77" t="s">
        <v>66</v>
      </c>
    </row>
    <row r="78" spans="1:6" ht="13.5" thickBot="1">
      <c r="A78" s="9"/>
      <c r="B78" s="10" t="s">
        <v>37</v>
      </c>
      <c r="C78" s="10"/>
      <c r="D78" s="17">
        <v>0.001</v>
      </c>
      <c r="E78" s="11"/>
      <c r="F78" t="s">
        <v>66</v>
      </c>
    </row>
    <row r="79" spans="1:5" ht="13.5" thickBot="1">
      <c r="A79" s="13"/>
      <c r="B79" s="14" t="s">
        <v>38</v>
      </c>
      <c r="C79" s="14"/>
      <c r="D79" s="15">
        <f>SUM(D71:D78)</f>
        <v>0.07999999999999999</v>
      </c>
      <c r="E79" s="16"/>
    </row>
  </sheetData>
  <printOptions horizontalCentered="1" verticalCentered="1"/>
  <pageMargins left="0.25" right="0.25" top="0.5" bottom="0.5" header="0.25" footer="0.2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Brenda Oster</dc:creator>
  <cp:keywords/>
  <dc:description/>
  <cp:lastModifiedBy> Brenda Oster</cp:lastModifiedBy>
  <cp:lastPrinted>2004-12-30T02:44:02Z</cp:lastPrinted>
  <dcterms:created xsi:type="dcterms:W3CDTF">2004-12-29T20:43:11Z</dcterms:created>
  <dcterms:modified xsi:type="dcterms:W3CDTF">2006-04-03T18:24:46Z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